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4240" windowHeight="13740"/>
  </bookViews>
  <sheets>
    <sheet name="พท ทุกเดือน" sheetId="7" r:id="rId1"/>
    <sheet name="Sheet1" sheetId="9" r:id="rId2"/>
  </sheets>
  <definedNames>
    <definedName name="_xlnm.Print_Titles" localSheetId="0">'พท ทุกเดือน'!$4:$5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7" l="1"/>
  <c r="J18" i="7"/>
  <c r="H13" i="7" l="1"/>
  <c r="H12" i="7" s="1"/>
  <c r="H11" i="7" s="1"/>
  <c r="H10" i="7" s="1"/>
  <c r="H9" i="7" s="1"/>
  <c r="H8" i="7" s="1"/>
  <c r="H7" i="7" s="1"/>
  <c r="I23" i="7"/>
  <c r="I29" i="7" l="1"/>
  <c r="G16" i="7" l="1"/>
  <c r="I14" i="7"/>
  <c r="I7" i="7" l="1"/>
  <c r="I8" i="7" l="1"/>
  <c r="I6" i="7" s="1"/>
  <c r="F2" i="9"/>
  <c r="K2" i="9" s="1"/>
  <c r="I1" i="9"/>
  <c r="H1" i="9"/>
  <c r="G1" i="9"/>
  <c r="F1" i="9"/>
  <c r="K1" i="9" s="1"/>
  <c r="D1" i="9"/>
  <c r="J17" i="7" l="1"/>
  <c r="G13" i="7"/>
  <c r="G23" i="7"/>
  <c r="K23" i="7"/>
  <c r="I16" i="7" l="1"/>
  <c r="I13" i="7" l="1"/>
  <c r="G10" i="7" l="1"/>
  <c r="G20" i="7" l="1"/>
  <c r="I21" i="7"/>
  <c r="I22" i="7"/>
  <c r="I20" i="7" l="1"/>
  <c r="J22" i="7"/>
  <c r="J29" i="7" l="1"/>
  <c r="D6" i="7" l="1"/>
  <c r="G27" i="7" l="1"/>
  <c r="I27" i="7" l="1"/>
  <c r="I19" i="7" s="1"/>
  <c r="G19" i="7"/>
  <c r="E28" i="7"/>
  <c r="F27" i="7"/>
  <c r="F26" i="7"/>
  <c r="F23" i="7"/>
  <c r="F20" i="7"/>
  <c r="K20" i="7" s="1"/>
  <c r="H19" i="7"/>
  <c r="D19" i="7"/>
  <c r="F19" i="7" s="1"/>
  <c r="F18" i="7"/>
  <c r="G17" i="7"/>
  <c r="F17" i="7"/>
  <c r="F16" i="7"/>
  <c r="F15" i="7"/>
  <c r="F14" i="7"/>
  <c r="F13" i="7"/>
  <c r="I12" i="7"/>
  <c r="I28" i="7" s="1"/>
  <c r="G12" i="7"/>
  <c r="D12" i="7"/>
  <c r="F12" i="7" s="1"/>
  <c r="F11" i="7"/>
  <c r="D10" i="7"/>
  <c r="F10" i="7" s="1"/>
  <c r="F9" i="7"/>
  <c r="F8" i="7"/>
  <c r="J8" i="7" s="1"/>
  <c r="F7" i="7"/>
  <c r="H6" i="7"/>
  <c r="H28" i="7" l="1"/>
  <c r="K19" i="7"/>
  <c r="K28" i="7" s="1"/>
  <c r="G28" i="7"/>
  <c r="D28" i="7"/>
  <c r="F6" i="7"/>
  <c r="F28" i="7" l="1"/>
</calcChain>
</file>

<file path=xl/sharedStrings.xml><?xml version="1.0" encoding="utf-8"?>
<sst xmlns="http://schemas.openxmlformats.org/spreadsheetml/2006/main" count="119" uniqueCount="75">
  <si>
    <t xml:space="preserve"> ------------------------------</t>
  </si>
  <si>
    <t>โครงการ</t>
  </si>
  <si>
    <t>1</t>
  </si>
  <si>
    <t>2</t>
  </si>
  <si>
    <t>3</t>
  </si>
  <si>
    <t>4</t>
  </si>
  <si>
    <t>5</t>
  </si>
  <si>
    <t>โครงการส่งเสริมการใช้นวัตกรรมจุลินทรีย์ ปม. เพื่อการผลิตกุ้งทะเลคุณภาพ</t>
  </si>
  <si>
    <t>แขวงทางหลวงชนบทพัทลุง</t>
  </si>
  <si>
    <t xml:space="preserve">โครงการส่งเสริมพัฒนาฟื้นฟู อนุรักษ์พื้นที่มรดกทางการเกษตรโลก “การเลี้ยงควายปลัก และระบบนิเวศน์ในพื้นที่ชุ่มน้ำทะเลน้อย” </t>
  </si>
  <si>
    <t>โครงการยกระดับขีดความสามารถในการแข่งขันของอุตสาหกรรมการท่องเที่ยวเชิงสุขภาพ (Health &amp; WellnessTourism) และยกระดับขีดความสามารถด้านความปลอดภัยนักท่องเที่ยว กลุ่มจังหวัดภาคใต้ฝั่งอ่าวไทย</t>
  </si>
  <si>
    <t>วงเงินที่ได้รับจัดสรร (บาท)</t>
  </si>
  <si>
    <t xml:space="preserve">งบดำเนินงาน/รายจ่ายอื่น (บาท)
</t>
  </si>
  <si>
    <t>งบลงทุน
(บาท)</t>
  </si>
  <si>
    <t>ผลการเบิกจ่าย (บาท)</t>
  </si>
  <si>
    <t>ผลการดำเนินงาน</t>
  </si>
  <si>
    <t>โครงการซ่อมสร้างผิวทางแอสฟัลต์คอนกรีต ถนนสายพท. 5050 ถนนเฉลิมพระเกียรติ 80 พรรษา 5 ธันวาคม 2550 อำเภอควนขนุน, ระโนด จังหวัดพัทลุง</t>
  </si>
  <si>
    <r>
      <t xml:space="preserve">   </t>
    </r>
    <r>
      <rPr>
        <b/>
        <sz val="16"/>
        <rFont val="TH SarabunIT๙"/>
        <family val="2"/>
      </rPr>
      <t>กิจกรรมที่ 1</t>
    </r>
    <r>
      <rPr>
        <sz val="16"/>
        <rFont val="TH SarabunIT๙"/>
        <family val="2"/>
      </rPr>
      <t xml:space="preserve"> ส่งเสริมการใช้จุลินทรีย์ ปม. ในการผลิตกุ้งทะเล</t>
    </r>
  </si>
  <si>
    <r>
      <t xml:space="preserve">   </t>
    </r>
    <r>
      <rPr>
        <b/>
        <sz val="16"/>
        <rFont val="TH SarabunIT๙"/>
        <family val="2"/>
      </rPr>
      <t>กิจกรรมที่ 2</t>
    </r>
    <r>
      <rPr>
        <sz val="16"/>
        <rFont val="TH SarabunIT๙"/>
        <family val="2"/>
      </rPr>
      <t xml:space="preserve"> พัฒนาเกษตรกรสู่การผลิตกุ้ง Premium</t>
    </r>
  </si>
  <si>
    <r>
      <t xml:space="preserve">   </t>
    </r>
    <r>
      <rPr>
        <b/>
        <sz val="16"/>
        <rFont val="TH SarabunIT๙"/>
        <family val="2"/>
      </rPr>
      <t>กิจกรรมที่ 3</t>
    </r>
    <r>
      <rPr>
        <sz val="16"/>
        <rFont val="TH SarabunIT๙"/>
        <family val="2"/>
      </rPr>
      <t xml:space="preserve"> สร้างความเชื่อมั่นผลผลิตกุ้งทะเลคุณภาพ</t>
    </r>
  </si>
  <si>
    <t>สำนักงานป้องกันและบรรเทาสาธารณภัยจังหวัดพัทลุง</t>
  </si>
  <si>
    <t>สำนักงานการท่องเที่ยวและกีฬาจังหวัดพัทลุง</t>
  </si>
  <si>
    <t>สำนักงานประชาสัมพันธ์จังหวัดพัทลุง</t>
  </si>
  <si>
    <t>สำนักงานพัฒนาชุมชนจังหวัดพัทลุง</t>
  </si>
  <si>
    <r>
      <t xml:space="preserve">   </t>
    </r>
    <r>
      <rPr>
        <b/>
        <sz val="16"/>
        <color theme="1"/>
        <rFont val="TH SarabunIT๙"/>
        <family val="2"/>
      </rPr>
      <t>กิจกรรมที่ 1</t>
    </r>
    <r>
      <rPr>
        <sz val="16"/>
        <color theme="1"/>
        <rFont val="TH SarabunIT๙"/>
        <family val="2"/>
      </rPr>
      <t xml:space="preserve"> เพิ่มความหลากหลายทางชีวภาพการประมงในพื้นที่ชุมน้ำทะเลน้อย</t>
    </r>
  </si>
  <si>
    <r>
      <t xml:space="preserve">   </t>
    </r>
    <r>
      <rPr>
        <b/>
        <sz val="16"/>
        <color theme="1"/>
        <rFont val="TH SarabunIT๙"/>
        <family val="2"/>
      </rPr>
      <t>กิจกรรมที่ 2</t>
    </r>
    <r>
      <rPr>
        <sz val="16"/>
        <color theme="1"/>
        <rFont val="TH SarabunIT๙"/>
        <family val="2"/>
      </rPr>
      <t xml:space="preserve"> พัฒนาการเลี้ยงควายปลักให้มั่นคงและยั่งยืน</t>
    </r>
  </si>
  <si>
    <r>
      <t xml:space="preserve">   </t>
    </r>
    <r>
      <rPr>
        <b/>
        <sz val="16"/>
        <color theme="1"/>
        <rFont val="TH SarabunIT๙"/>
        <family val="2"/>
      </rPr>
      <t>กิจกรรมที่ 3</t>
    </r>
    <r>
      <rPr>
        <sz val="16"/>
        <color theme="1"/>
        <rFont val="TH SarabunIT๙"/>
        <family val="2"/>
      </rPr>
      <t xml:space="preserve"> เชื่อมโยงกลุ่มเกษตรกรผู้เลี้ยงความปลัก</t>
    </r>
  </si>
  <si>
    <r>
      <t xml:space="preserve">   </t>
    </r>
    <r>
      <rPr>
        <b/>
        <sz val="16"/>
        <color theme="1"/>
        <rFont val="TH SarabunIT๙"/>
        <family val="2"/>
      </rPr>
      <t>กิจกรรมที่ 4</t>
    </r>
    <r>
      <rPr>
        <sz val="16"/>
        <color theme="1"/>
        <rFont val="TH SarabunIT๙"/>
        <family val="2"/>
      </rPr>
      <t xml:space="preserve"> เสริมสร้างและพัฒนาความรู้อาสาปศุสัตว์ควายปลัก</t>
    </r>
  </si>
  <si>
    <r>
      <t xml:space="preserve">  </t>
    </r>
    <r>
      <rPr>
        <b/>
        <sz val="16"/>
        <color theme="1"/>
        <rFont val="TH SarabunIT๙"/>
        <family val="2"/>
      </rPr>
      <t xml:space="preserve"> กิจกรรมที่ 4 </t>
    </r>
    <r>
      <rPr>
        <sz val="16"/>
        <color theme="1"/>
        <rFont val="TH SarabunIT๙"/>
        <family val="2"/>
      </rPr>
      <t>การประชาสัมพันธ์สร้างการรับรู้พื้นที่มรดกโลกทางการเกษตร การเลี้ยงควายปลัก และระบบนิเวศในพื้นที่ชุ่มน้ำทะเลน้อย เพื่อส่งเสริมการท่องเที่ยวของจังหวัดพัทลุง สงขลา และนครศรีธรรมราช</t>
    </r>
  </si>
  <si>
    <r>
      <t xml:space="preserve">   </t>
    </r>
    <r>
      <rPr>
        <b/>
        <sz val="16"/>
        <color theme="1"/>
        <rFont val="TH SarabunIT๙"/>
        <family val="2"/>
      </rPr>
      <t>กิจกรรมที่ 3</t>
    </r>
    <r>
      <rPr>
        <sz val="16"/>
        <color theme="1"/>
        <rFont val="TH SarabunIT๙"/>
        <family val="2"/>
      </rPr>
      <t xml:space="preserve"> เทศกาลท่องเที่ยววิถีมรดกทางการเกษตรโลก</t>
    </r>
  </si>
  <si>
    <r>
      <t xml:space="preserve">   </t>
    </r>
    <r>
      <rPr>
        <b/>
        <sz val="16"/>
        <color theme="1"/>
        <rFont val="TH SarabunIT๙"/>
        <family val="2"/>
      </rPr>
      <t>กิจกรรมที่ 2</t>
    </r>
    <r>
      <rPr>
        <sz val="16"/>
        <color theme="1"/>
        <rFont val="TH SarabunIT๙"/>
        <family val="2"/>
      </rPr>
      <t xml:space="preserve"> พัฒนายกระดับสินค้าและบริการบนฐานทุนทางวัฒนธรรมมรดกทางการเกษตรโลก</t>
    </r>
  </si>
  <si>
    <r>
      <t xml:space="preserve">   </t>
    </r>
    <r>
      <rPr>
        <b/>
        <sz val="16"/>
        <color theme="1"/>
        <rFont val="TH SarabunIT๙"/>
        <family val="2"/>
      </rPr>
      <t xml:space="preserve">กิจกรรมที่ 1 </t>
    </r>
    <r>
      <rPr>
        <sz val="16"/>
        <color theme="1"/>
        <rFont val="TH SarabunIT๙"/>
        <family val="2"/>
      </rPr>
      <t xml:space="preserve">พัฒนาศักยภาพบุคลากรในห่วงโซ่การท่องเที่ยวบนฐานทุนทางวัฒนธรรมมรดกทางการเกษตรโลก </t>
    </r>
  </si>
  <si>
    <t xml:space="preserve">รวมงบประมาณ </t>
  </si>
  <si>
    <t>กิจกรรมย่อย 1.1 อบรมสร้างการรับรู้ชาวประมงวิถีควายปลักสอดคล้องกับวิถีประมง</t>
  </si>
  <si>
    <t>กิจกรรมย่อย 1.2 ป้องกัน และควบคุมการทำประมงผิดกฏหมาย เพื่อรักษาความสมดุลของธรรมชาติ</t>
  </si>
  <si>
    <t>สำนักงานปศุสัตว์จังหวัดพัทลุง</t>
  </si>
  <si>
    <t>กิจกรรมย่อย 2.1 อบรมเกษตรกรด้านการเลี้ยงการจัดการควายปลักให้สุขภาพดีเพื่อรองรับการท่องเที่ยว</t>
  </si>
  <si>
    <t>กิจกรรมย่อย 2.2 อบรมเกษตรกรเชิงปฏิบัติการเรื่องการผลิตอาหาร TMR เพื่อเป็นเสบียงอาหารให้ควายปลัก</t>
  </si>
  <si>
    <t>คิดเป็น% รวมเบิกจ่ายหารรวมงบประมาณคูณ100</t>
  </si>
  <si>
    <t xml:space="preserve">สำนักงานประมงจังหวัดพัทลุง </t>
  </si>
  <si>
    <t>-</t>
  </si>
  <si>
    <t>ดำเนินการแล้วเสร็จ</t>
  </si>
  <si>
    <t>งบบูรณาการ</t>
  </si>
  <si>
    <t>เบิกวันที่ 21 ก.พ. 68
ค่าป้าย ก.1.2จำนวน 7000 บ. 
ค่าน้ำมัน ก.หลัก จำนวน 5920บ
ค่าจ้างเอกสาร ก.1.2 จำนวน 4000 บ</t>
  </si>
  <si>
    <r>
      <t xml:space="preserve">  กิจกรรมที่ 1</t>
    </r>
    <r>
      <rPr>
        <sz val="16"/>
        <rFont val="TH SarabunIT๙"/>
        <family val="2"/>
      </rPr>
      <t xml:space="preserve"> อบรมหลักสูตรอาสาสมัครฉุกเฉินการแพทย์(Emergency Medical Technician : EMT)</t>
    </r>
  </si>
  <si>
    <t>บวกเพิ่ม 1500 ให้ ปภ</t>
  </si>
  <si>
    <t>ดำเนินการแล้วเสร็จ
(แจ้งเงินเหลือจ่ายแล้ว)</t>
  </si>
  <si>
    <r>
      <t xml:space="preserve">  กิจกรรมที่ 1</t>
    </r>
    <r>
      <rPr>
        <sz val="18"/>
        <rFont val="TH SarabunIT๙"/>
        <family val="2"/>
      </rPr>
      <t xml:space="preserve"> อบรมหลักสูตรอาสาสมัครฉุกเฉินการแพทย์(Emergency Medical Technician : EMT)</t>
    </r>
  </si>
  <si>
    <t xml:space="preserve"> ดำเนินการแล้วเสร็จ
 (แจ้งเงินเหลือจ่ายแล้ว)</t>
  </si>
  <si>
    <t xml:space="preserve">ลำดับที่ </t>
  </si>
  <si>
    <t>หน่วยงาน
ดำเนินการ</t>
  </si>
  <si>
    <t>ช่วงระยะเวลาดำเนินงาน</t>
  </si>
  <si>
    <t>25-26 มิ.ย. 68</t>
  </si>
  <si>
    <t>11-19 พ.ย.67</t>
  </si>
  <si>
    <t>24 เม.ย.68
(อบรม 1 วัน)</t>
  </si>
  <si>
    <t>7 พ.ค.68
(อบรม 1 วัน)</t>
  </si>
  <si>
    <t>8-10 ส.ค.68</t>
  </si>
  <si>
    <t>18-20 เม.ย.68</t>
  </si>
  <si>
    <t>2 เม.ย. - 28 ต.ค.68</t>
  </si>
  <si>
    <t>26-28 ก.พ. 68</t>
  </si>
  <si>
    <t xml:space="preserve">ดำเนินการแล้วเสร็จ
</t>
  </si>
  <si>
    <t>24-25 ก.พ. 68</t>
  </si>
  <si>
    <t>10-11 มี.ค.68</t>
  </si>
  <si>
    <t>10-11 พ.ค.68</t>
  </si>
  <si>
    <t>โครงการพัฒนาและยกระดับการท่องเที่ยวเชิงนิเวศ
โดยชุมชนเชิงสร้างสรรค์บนฐานทุนวัฒนธรรมมรดก
ทางการเกษตรโลก (สงขลา พัทลุง นครศรีธรรมราช)</t>
  </si>
  <si>
    <r>
      <rPr>
        <b/>
        <sz val="16"/>
        <color theme="1"/>
        <rFont val="TH SarabunIT๙"/>
        <family val="2"/>
      </rPr>
      <t xml:space="preserve">กิจกรรม </t>
    </r>
    <r>
      <rPr>
        <sz val="16"/>
        <color theme="1"/>
        <rFont val="TH SarabunIT๙"/>
        <family val="2"/>
      </rPr>
      <t>ซ่อมสร้างผิวทางแอสฟัลต์คอนกรีต ถนนสายพท. 5050 ถนนเฉลิมพระเกียรติ 80 พรรษา 5 ธันวาคม 2550 อำเภอควนขนุน, 
ระโนด จังหวัดพัทลุง</t>
    </r>
  </si>
  <si>
    <t>คงเหลือ
(บาท)</t>
  </si>
  <si>
    <t>ส่งคืน
(บาท)</t>
  </si>
  <si>
    <t>สำนักงานป้องกันและบรรเทา
สาธารณภัยจังหวัดพัทลุง</t>
  </si>
  <si>
    <t>สำนักงานประมงจังหวัดพัทลุง</t>
  </si>
  <si>
    <t>ดำเนินการแล้วเสร็จ
ทุกกิจกรรม</t>
  </si>
  <si>
    <t>ดำเนินการแล้วเสร็จ
ทุกกิจกรรมและแจ้งคืนเงิน
แล้วทุกรายการ</t>
  </si>
  <si>
    <t>รวมวงเงิน
ที่ได้รับจัดสรร
(บาท)</t>
  </si>
  <si>
    <t>แต่ละกิจกรรมดำเนินงานไม่พร้อมกัน</t>
  </si>
  <si>
    <t>รายงานผลการดำเนินโครงการตามแผนปฏิบัติราชการประจำปีงบประมาณ พ.ศ. 2568 จังหวัดพัทลุง (งบกลุ่มจังหวัดภาคใต้ฝั่งอ่าวไทย)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</si>
</sst>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87" formatCode="_(* #,##0_);_(* \(#,##0\);_(* &quot;-&quot;??_);_(@_)"/>
    <numFmt numFmtId="188" formatCode="[$-D01041E]d\ mmm\ yy;@"/>
    <numFmt numFmtId="189" formatCode="[$-101041E]d\ mmm\ yy;@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2"/>
      <color theme="1"/>
      <name val="TH SarabunIT๙"/>
      <family val="2"/>
    </font>
    <font>
      <b/>
      <sz val="16"/>
      <name val="TH SarabunIT๙"/>
      <family val="2"/>
    </font>
    <font>
      <b/>
      <sz val="12"/>
      <color theme="0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b/>
      <sz val="18"/>
      <name val="TH SarabunIT๙"/>
      <family val="2"/>
    </font>
    <font>
      <sz val="18"/>
      <name val="TH SarabunIT๙"/>
      <family val="2"/>
    </font>
    <font>
      <sz val="16"/>
      <color theme="0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3" fillId="0" borderId="0" xfId="0" applyFont="1"/>
    <xf numFmtId="49" fontId="2" fillId="0" borderId="0" xfId="0" applyNumberFormat="1" applyFont="1" applyAlignment="1">
      <alignment horizontal="center" vertical="top"/>
    </xf>
    <xf numFmtId="187" fontId="3" fillId="0" borderId="0" xfId="1" applyNumberFormat="1" applyFont="1" applyFill="1" applyBorder="1" applyAlignment="1">
      <alignment horizontal="right" vertical="top" readingOrder="1"/>
    </xf>
    <xf numFmtId="187" fontId="2" fillId="0" borderId="0" xfId="1" applyNumberFormat="1" applyFont="1" applyAlignment="1">
      <alignment horizontal="left" vertical="top" wrapText="1"/>
    </xf>
    <xf numFmtId="187" fontId="2" fillId="0" borderId="0" xfId="1" applyNumberFormat="1" applyFont="1" applyAlignment="1">
      <alignment horizontal="right" vertical="top" wrapText="1"/>
    </xf>
    <xf numFmtId="187" fontId="3" fillId="0" borderId="1" xfId="1" applyNumberFormat="1" applyFont="1" applyFill="1" applyBorder="1" applyAlignment="1">
      <alignment horizontal="right" vertical="top" wrapText="1" readingOrder="1"/>
    </xf>
    <xf numFmtId="0" fontId="3" fillId="0" borderId="0" xfId="0" applyFont="1" applyAlignment="1">
      <alignment vertical="top" wrapText="1"/>
    </xf>
    <xf numFmtId="187" fontId="2" fillId="3" borderId="2" xfId="1" applyNumberFormat="1" applyFont="1" applyFill="1" applyBorder="1" applyAlignment="1">
      <alignment horizontal="left" vertical="top" wrapText="1" readingOrder="1"/>
    </xf>
    <xf numFmtId="49" fontId="3" fillId="0" borderId="0" xfId="0" applyNumberFormat="1" applyFont="1" applyAlignment="1">
      <alignment horizontal="center" vertical="top"/>
    </xf>
    <xf numFmtId="187" fontId="3" fillId="0" borderId="0" xfId="1" applyNumberFormat="1" applyFont="1" applyAlignment="1">
      <alignment vertical="top" wrapText="1"/>
    </xf>
    <xf numFmtId="187" fontId="3" fillId="0" borderId="0" xfId="1" applyNumberFormat="1" applyFont="1" applyAlignment="1">
      <alignment horizontal="right" vertical="top" wrapText="1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top" wrapText="1"/>
    </xf>
    <xf numFmtId="187" fontId="3" fillId="0" borderId="2" xfId="1" applyNumberFormat="1" applyFont="1" applyFill="1" applyBorder="1" applyAlignment="1">
      <alignment horizontal="right" vertical="top" wrapText="1" readingOrder="1"/>
    </xf>
    <xf numFmtId="49" fontId="2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top" wrapText="1"/>
    </xf>
    <xf numFmtId="187" fontId="2" fillId="0" borderId="1" xfId="1" applyNumberFormat="1" applyFont="1" applyFill="1" applyBorder="1" applyAlignment="1">
      <alignment horizontal="right" vertical="top" wrapText="1" readingOrder="1"/>
    </xf>
    <xf numFmtId="0" fontId="2" fillId="0" borderId="0" xfId="0" applyFont="1"/>
    <xf numFmtId="0" fontId="2" fillId="2" borderId="1" xfId="0" applyFont="1" applyFill="1" applyBorder="1" applyAlignment="1">
      <alignment vertical="top" wrapText="1" shrinkToFit="1"/>
    </xf>
    <xf numFmtId="0" fontId="2" fillId="0" borderId="1" xfId="0" applyFont="1" applyBorder="1" applyAlignment="1">
      <alignment horizontal="left" vertical="top" wrapText="1" readingOrder="1"/>
    </xf>
    <xf numFmtId="3" fontId="2" fillId="0" borderId="1" xfId="0" applyNumberFormat="1" applyFont="1" applyBorder="1" applyAlignment="1">
      <alignment vertical="top"/>
    </xf>
    <xf numFmtId="0" fontId="3" fillId="0" borderId="7" xfId="0" applyFont="1" applyBorder="1" applyAlignment="1">
      <alignment horizontal="left" vertical="top" wrapText="1" readingOrder="1"/>
    </xf>
    <xf numFmtId="3" fontId="3" fillId="0" borderId="1" xfId="0" applyNumberFormat="1" applyFont="1" applyBorder="1" applyAlignment="1">
      <alignment vertical="top"/>
    </xf>
    <xf numFmtId="49" fontId="2" fillId="0" borderId="5" xfId="0" applyNumberFormat="1" applyFont="1" applyBorder="1" applyAlignment="1">
      <alignment horizontal="center" vertical="top"/>
    </xf>
    <xf numFmtId="0" fontId="3" fillId="2" borderId="1" xfId="0" applyFont="1" applyFill="1" applyBorder="1" applyAlignment="1">
      <alignment vertical="top" wrapText="1" shrinkToFit="1"/>
    </xf>
    <xf numFmtId="49" fontId="2" fillId="0" borderId="2" xfId="0" applyNumberFormat="1" applyFont="1" applyBorder="1" applyAlignment="1">
      <alignment horizontal="center" vertical="top"/>
    </xf>
    <xf numFmtId="187" fontId="2" fillId="0" borderId="2" xfId="1" applyNumberFormat="1" applyFont="1" applyFill="1" applyBorder="1" applyAlignment="1">
      <alignment horizontal="right" vertical="top" wrapText="1" readingOrder="1"/>
    </xf>
    <xf numFmtId="0" fontId="3" fillId="0" borderId="4" xfId="0" applyFont="1" applyBorder="1" applyAlignment="1">
      <alignment horizontal="left" vertical="top" wrapText="1" readingOrder="1"/>
    </xf>
    <xf numFmtId="0" fontId="2" fillId="0" borderId="5" xfId="0" applyFont="1" applyBorder="1" applyAlignment="1">
      <alignment vertical="top" wrapText="1" shrinkToFit="1"/>
    </xf>
    <xf numFmtId="49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14" fontId="5" fillId="0" borderId="0" xfId="0" applyNumberFormat="1" applyFont="1" applyAlignment="1">
      <alignment horizontal="left" vertical="center"/>
    </xf>
    <xf numFmtId="187" fontId="2" fillId="4" borderId="1" xfId="1" applyNumberFormat="1" applyFont="1" applyFill="1" applyBorder="1" applyAlignment="1">
      <alignment horizontal="right" vertical="top" readingOrder="1"/>
    </xf>
    <xf numFmtId="0" fontId="3" fillId="0" borderId="1" xfId="0" applyFont="1" applyBorder="1" applyAlignment="1">
      <alignment horizontal="left" vertical="top" wrapText="1" readingOrder="1"/>
    </xf>
    <xf numFmtId="187" fontId="8" fillId="0" borderId="1" xfId="1" applyNumberFormat="1" applyFont="1" applyFill="1" applyBorder="1" applyAlignment="1">
      <alignment horizontal="right" vertical="top" wrapText="1" readingOrder="1"/>
    </xf>
    <xf numFmtId="3" fontId="2" fillId="2" borderId="5" xfId="0" applyNumberFormat="1" applyFont="1" applyFill="1" applyBorder="1" applyAlignment="1">
      <alignment vertical="top"/>
    </xf>
    <xf numFmtId="3" fontId="3" fillId="2" borderId="1" xfId="0" applyNumberFormat="1" applyFont="1" applyFill="1" applyBorder="1" applyAlignment="1">
      <alignment vertical="top"/>
    </xf>
    <xf numFmtId="187" fontId="3" fillId="2" borderId="1" xfId="1" applyNumberFormat="1" applyFont="1" applyFill="1" applyBorder="1" applyAlignment="1">
      <alignment horizontal="right" vertical="top" wrapText="1" readingOrder="1"/>
    </xf>
    <xf numFmtId="187" fontId="4" fillId="0" borderId="2" xfId="1" applyNumberFormat="1" applyFont="1" applyFill="1" applyBorder="1" applyAlignment="1">
      <alignment horizontal="right" vertical="top" wrapText="1" readingOrder="1"/>
    </xf>
    <xf numFmtId="187" fontId="4" fillId="0" borderId="1" xfId="1" applyNumberFormat="1" applyFont="1" applyFill="1" applyBorder="1" applyAlignment="1">
      <alignment horizontal="right" vertical="top" wrapText="1" readingOrder="1"/>
    </xf>
    <xf numFmtId="187" fontId="3" fillId="2" borderId="2" xfId="1" applyNumberFormat="1" applyFont="1" applyFill="1" applyBorder="1" applyAlignment="1">
      <alignment horizontal="right" vertical="top" wrapText="1" readingOrder="1"/>
    </xf>
    <xf numFmtId="187" fontId="2" fillId="2" borderId="2" xfId="1" applyNumberFormat="1" applyFont="1" applyFill="1" applyBorder="1" applyAlignment="1">
      <alignment horizontal="right" vertical="top" wrapText="1" readingOrder="1"/>
    </xf>
    <xf numFmtId="187" fontId="2" fillId="2" borderId="1" xfId="1" applyNumberFormat="1" applyFont="1" applyFill="1" applyBorder="1" applyAlignment="1">
      <alignment horizontal="right" vertical="top" wrapText="1" readingOrder="1"/>
    </xf>
    <xf numFmtId="49" fontId="10" fillId="0" borderId="5" xfId="0" applyNumberFormat="1" applyFont="1" applyBorder="1" applyAlignment="1">
      <alignment horizontal="center" vertical="top"/>
    </xf>
    <xf numFmtId="0" fontId="10" fillId="0" borderId="5" xfId="0" applyFont="1" applyBorder="1" applyAlignment="1">
      <alignment vertical="top" wrapText="1" shrinkToFit="1"/>
    </xf>
    <xf numFmtId="0" fontId="10" fillId="0" borderId="5" xfId="0" applyFont="1" applyBorder="1" applyAlignment="1">
      <alignment horizontal="left" vertical="top" wrapText="1"/>
    </xf>
    <xf numFmtId="187" fontId="10" fillId="2" borderId="5" xfId="1" applyNumberFormat="1" applyFont="1" applyFill="1" applyBorder="1" applyAlignment="1">
      <alignment vertical="top" wrapText="1"/>
    </xf>
    <xf numFmtId="3" fontId="10" fillId="2" borderId="5" xfId="0" applyNumberFormat="1" applyFont="1" applyFill="1" applyBorder="1" applyAlignment="1">
      <alignment vertical="top"/>
    </xf>
    <xf numFmtId="41" fontId="10" fillId="2" borderId="5" xfId="0" applyNumberFormat="1" applyFont="1" applyFill="1" applyBorder="1" applyAlignment="1">
      <alignment vertical="top"/>
    </xf>
    <xf numFmtId="0" fontId="11" fillId="0" borderId="5" xfId="0" applyFont="1" applyBorder="1" applyAlignment="1">
      <alignment horizontal="left" vertical="top" wrapText="1"/>
    </xf>
    <xf numFmtId="49" fontId="10" fillId="0" borderId="1" xfId="0" applyNumberFormat="1" applyFont="1" applyBorder="1" applyAlignment="1">
      <alignment horizontal="center" vertical="top"/>
    </xf>
    <xf numFmtId="0" fontId="12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187" fontId="11" fillId="2" borderId="1" xfId="1" applyNumberFormat="1" applyFont="1" applyFill="1" applyBorder="1" applyAlignment="1">
      <alignment vertical="top" wrapText="1"/>
    </xf>
    <xf numFmtId="3" fontId="11" fillId="2" borderId="1" xfId="0" applyNumberFormat="1" applyFont="1" applyFill="1" applyBorder="1" applyAlignment="1">
      <alignment vertical="top"/>
    </xf>
    <xf numFmtId="187" fontId="11" fillId="2" borderId="1" xfId="1" applyNumberFormat="1" applyFont="1" applyFill="1" applyBorder="1" applyAlignment="1">
      <alignment horizontal="right" vertical="top" wrapText="1" readingOrder="1"/>
    </xf>
    <xf numFmtId="0" fontId="11" fillId="0" borderId="1" xfId="0" applyFont="1" applyBorder="1" applyAlignment="1">
      <alignment horizontal="left" vertical="top" wrapText="1" indent="1"/>
    </xf>
    <xf numFmtId="0" fontId="14" fillId="0" borderId="0" xfId="0" applyFont="1" applyAlignment="1">
      <alignment vertical="top" wrapText="1"/>
    </xf>
    <xf numFmtId="187" fontId="2" fillId="5" borderId="1" xfId="1" applyNumberFormat="1" applyFont="1" applyFill="1" applyBorder="1" applyAlignment="1">
      <alignment horizontal="center" vertical="center" wrapText="1"/>
    </xf>
    <xf numFmtId="187" fontId="2" fillId="0" borderId="1" xfId="1" applyNumberFormat="1" applyFont="1" applyFill="1" applyBorder="1" applyAlignment="1">
      <alignment horizontal="center" vertical="top" wrapText="1" readingOrder="1"/>
    </xf>
    <xf numFmtId="187" fontId="3" fillId="0" borderId="1" xfId="1" applyNumberFormat="1" applyFont="1" applyFill="1" applyBorder="1" applyAlignment="1">
      <alignment horizontal="center" vertical="top" wrapText="1" readingOrder="1"/>
    </xf>
    <xf numFmtId="188" fontId="3" fillId="2" borderId="5" xfId="0" applyNumberFormat="1" applyFont="1" applyFill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top"/>
    </xf>
    <xf numFmtId="189" fontId="3" fillId="0" borderId="1" xfId="0" applyNumberFormat="1" applyFont="1" applyBorder="1" applyAlignment="1">
      <alignment horizontal="center" vertical="top" wrapText="1"/>
    </xf>
    <xf numFmtId="187" fontId="3" fillId="2" borderId="1" xfId="1" applyNumberFormat="1" applyFont="1" applyFill="1" applyBorder="1" applyAlignment="1">
      <alignment horizontal="center" vertical="top" wrapText="1" readingOrder="1"/>
    </xf>
    <xf numFmtId="187" fontId="2" fillId="3" borderId="1" xfId="1" applyNumberFormat="1" applyFont="1" applyFill="1" applyBorder="1" applyAlignment="1">
      <alignment horizontal="center" vertical="top" wrapText="1" readingOrder="1"/>
    </xf>
    <xf numFmtId="189" fontId="3" fillId="0" borderId="1" xfId="1" applyNumberFormat="1" applyFont="1" applyFill="1" applyBorder="1" applyAlignment="1">
      <alignment horizontal="center" vertical="top" wrapText="1" readingOrder="1"/>
    </xf>
    <xf numFmtId="3" fontId="2" fillId="0" borderId="1" xfId="0" applyNumberFormat="1" applyFont="1" applyBorder="1" applyAlignment="1">
      <alignment horizontal="center" vertical="top" wrapText="1"/>
    </xf>
    <xf numFmtId="188" fontId="2" fillId="2" borderId="5" xfId="0" applyNumberFormat="1" applyFont="1" applyFill="1" applyBorder="1" applyAlignment="1">
      <alignment horizontal="center" vertical="top" wrapText="1"/>
    </xf>
    <xf numFmtId="3" fontId="2" fillId="2" borderId="5" xfId="0" applyNumberFormat="1" applyFont="1" applyFill="1" applyBorder="1" applyAlignment="1">
      <alignment horizontal="right" vertical="top"/>
    </xf>
    <xf numFmtId="3" fontId="3" fillId="2" borderId="1" xfId="0" applyNumberFormat="1" applyFont="1" applyFill="1" applyBorder="1" applyAlignment="1">
      <alignment horizontal="right" vertical="top"/>
    </xf>
    <xf numFmtId="3" fontId="2" fillId="0" borderId="1" xfId="0" applyNumberFormat="1" applyFont="1" applyBorder="1" applyAlignment="1">
      <alignment horizontal="right" vertical="top"/>
    </xf>
    <xf numFmtId="3" fontId="3" fillId="0" borderId="1" xfId="0" applyNumberFormat="1" applyFont="1" applyBorder="1" applyAlignment="1">
      <alignment horizontal="right" vertical="top"/>
    </xf>
    <xf numFmtId="187" fontId="2" fillId="3" borderId="2" xfId="1" applyNumberFormat="1" applyFont="1" applyFill="1" applyBorder="1" applyAlignment="1">
      <alignment horizontal="right" vertical="top" wrapText="1" readingOrder="1"/>
    </xf>
    <xf numFmtId="187" fontId="2" fillId="2" borderId="5" xfId="1" applyNumberFormat="1" applyFont="1" applyFill="1" applyBorder="1" applyAlignment="1">
      <alignment horizontal="right" vertical="top" wrapText="1"/>
    </xf>
    <xf numFmtId="41" fontId="2" fillId="2" borderId="5" xfId="0" applyNumberFormat="1" applyFont="1" applyFill="1" applyBorder="1" applyAlignment="1">
      <alignment horizontal="right" vertical="top"/>
    </xf>
    <xf numFmtId="187" fontId="3" fillId="2" borderId="1" xfId="1" applyNumberFormat="1" applyFont="1" applyFill="1" applyBorder="1" applyAlignment="1">
      <alignment horizontal="right" vertical="top" wrapText="1"/>
    </xf>
    <xf numFmtId="187" fontId="2" fillId="0" borderId="1" xfId="1" applyNumberFormat="1" applyFont="1" applyFill="1" applyBorder="1" applyAlignment="1">
      <alignment horizontal="right" vertical="top" wrapText="1"/>
    </xf>
    <xf numFmtId="41" fontId="2" fillId="0" borderId="1" xfId="0" applyNumberFormat="1" applyFont="1" applyBorder="1" applyAlignment="1">
      <alignment horizontal="right" vertical="top"/>
    </xf>
    <xf numFmtId="187" fontId="3" fillId="0" borderId="1" xfId="1" applyNumberFormat="1" applyFont="1" applyFill="1" applyBorder="1" applyAlignment="1">
      <alignment horizontal="right" vertical="top" wrapText="1"/>
    </xf>
    <xf numFmtId="187" fontId="2" fillId="4" borderId="1" xfId="1" applyNumberFormat="1" applyFont="1" applyFill="1" applyBorder="1" applyAlignment="1">
      <alignment horizontal="right" vertical="top" wrapText="1" readingOrder="1"/>
    </xf>
    <xf numFmtId="187" fontId="3" fillId="2" borderId="5" xfId="1" applyNumberFormat="1" applyFont="1" applyFill="1" applyBorder="1" applyAlignment="1">
      <alignment horizontal="righ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49" fontId="3" fillId="4" borderId="1" xfId="1" applyNumberFormat="1" applyFont="1" applyFill="1" applyBorder="1" applyAlignment="1">
      <alignment horizontal="right" vertical="top" readingOrder="1"/>
    </xf>
    <xf numFmtId="0" fontId="2" fillId="4" borderId="2" xfId="0" applyFont="1" applyFill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 vertical="top" wrapText="1" readingOrder="1"/>
    </xf>
    <xf numFmtId="187" fontId="2" fillId="5" borderId="5" xfId="1" applyNumberFormat="1" applyFont="1" applyFill="1" applyBorder="1" applyAlignment="1">
      <alignment horizontal="center" vertical="center" wrapText="1"/>
    </xf>
    <xf numFmtId="187" fontId="2" fillId="5" borderId="6" xfId="1" applyNumberFormat="1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2" fillId="3" borderId="2" xfId="0" applyFont="1" applyFill="1" applyBorder="1" applyAlignment="1">
      <alignment horizontal="center" vertical="top" readingOrder="1"/>
    </xf>
    <xf numFmtId="0" fontId="2" fillId="3" borderId="3" xfId="0" applyFont="1" applyFill="1" applyBorder="1" applyAlignment="1">
      <alignment horizontal="center" vertical="top" readingOrder="1"/>
    </xf>
    <xf numFmtId="0" fontId="10" fillId="0" borderId="0" xfId="0" applyFont="1" applyAlignment="1">
      <alignment horizontal="center" vertical="top"/>
    </xf>
    <xf numFmtId="49" fontId="2" fillId="5" borderId="5" xfId="0" applyNumberFormat="1" applyFont="1" applyFill="1" applyBorder="1" applyAlignment="1">
      <alignment horizontal="center" vertical="center" wrapText="1" shrinkToFit="1"/>
    </xf>
    <xf numFmtId="49" fontId="2" fillId="5" borderId="6" xfId="0" applyNumberFormat="1" applyFont="1" applyFill="1" applyBorder="1" applyAlignment="1">
      <alignment horizontal="center" vertical="center" wrapText="1" shrinkToFi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87" fontId="2" fillId="5" borderId="2" xfId="1" applyNumberFormat="1" applyFont="1" applyFill="1" applyBorder="1" applyAlignment="1">
      <alignment horizontal="center" vertical="center" wrapText="1"/>
    </xf>
    <xf numFmtId="187" fontId="2" fillId="5" borderId="4" xfId="1" applyNumberFormat="1" applyFont="1" applyFill="1" applyBorder="1" applyAlignment="1">
      <alignment horizontal="center" vertical="center" wrapText="1"/>
    </xf>
    <xf numFmtId="187" fontId="2" fillId="5" borderId="3" xfId="1" applyNumberFormat="1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187" fontId="2" fillId="5" borderId="9" xfId="1" applyNumberFormat="1" applyFont="1" applyFill="1" applyBorder="1" applyAlignment="1">
      <alignment horizontal="center" vertical="center" wrapText="1"/>
    </xf>
    <xf numFmtId="187" fontId="2" fillId="5" borderId="10" xfId="1" applyNumberFormat="1" applyFont="1" applyFill="1" applyBorder="1" applyAlignment="1">
      <alignment horizontal="center" vertical="center" wrapText="1"/>
    </xf>
    <xf numFmtId="187" fontId="2" fillId="5" borderId="11" xfId="1" applyNumberFormat="1" applyFont="1" applyFill="1" applyBorder="1" applyAlignment="1">
      <alignment horizontal="center" vertical="center" wrapText="1"/>
    </xf>
    <xf numFmtId="187" fontId="2" fillId="5" borderId="12" xfId="1" applyNumberFormat="1" applyFont="1" applyFill="1" applyBorder="1" applyAlignment="1">
      <alignment horizontal="center" vertical="center" wrapText="1"/>
    </xf>
    <xf numFmtId="187" fontId="2" fillId="5" borderId="7" xfId="1" applyNumberFormat="1" applyFont="1" applyFill="1" applyBorder="1" applyAlignment="1">
      <alignment horizontal="center" vertical="center" wrapText="1"/>
    </xf>
    <xf numFmtId="187" fontId="2" fillId="5" borderId="13" xfId="1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tabSelected="1" view="pageLayout" zoomScale="70" zoomScaleNormal="70" zoomScalePageLayoutView="70" workbookViewId="0">
      <selection activeCell="I8" sqref="I8"/>
    </sheetView>
  </sheetViews>
  <sheetFormatPr defaultColWidth="9" defaultRowHeight="20.25" x14ac:dyDescent="0.3"/>
  <cols>
    <col min="1" max="1" width="6.375" style="9" customWidth="1"/>
    <col min="2" max="2" width="44.5" style="7" customWidth="1"/>
    <col min="3" max="3" width="25.5" style="14" bestFit="1" customWidth="1"/>
    <col min="4" max="4" width="13.5" style="10" bestFit="1" customWidth="1"/>
    <col min="5" max="5" width="13.5" style="10" customWidth="1"/>
    <col min="6" max="6" width="13.75" style="11" bestFit="1" customWidth="1"/>
    <col min="7" max="7" width="12.75" style="11" hidden="1" customWidth="1"/>
    <col min="8" max="8" width="14" style="11" hidden="1" customWidth="1"/>
    <col min="9" max="9" width="14.25" style="11" customWidth="1"/>
    <col min="10" max="10" width="8.125" style="11" bestFit="1" customWidth="1"/>
    <col min="11" max="11" width="11" style="11" customWidth="1"/>
    <col min="12" max="12" width="17.5" style="11" customWidth="1"/>
    <col min="13" max="13" width="21.75" style="12" customWidth="1"/>
    <col min="14" max="16384" width="9" style="1"/>
  </cols>
  <sheetData>
    <row r="1" spans="1:13" ht="23.25" x14ac:dyDescent="0.3">
      <c r="A1" s="99" t="s">
        <v>74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spans="1:13" ht="23.25" x14ac:dyDescent="0.3">
      <c r="A2" s="99" t="s">
        <v>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</row>
    <row r="3" spans="1:13" x14ac:dyDescent="0.3">
      <c r="A3" s="2"/>
      <c r="B3" s="3"/>
      <c r="C3" s="13"/>
      <c r="D3" s="4"/>
      <c r="E3" s="4"/>
      <c r="F3" s="5"/>
      <c r="G3" s="5"/>
      <c r="H3" s="5"/>
      <c r="I3" s="5"/>
      <c r="J3" s="5"/>
      <c r="K3" s="5"/>
      <c r="L3" s="5"/>
      <c r="M3" s="34"/>
    </row>
    <row r="4" spans="1:13" ht="27.75" customHeight="1" x14ac:dyDescent="0.3">
      <c r="A4" s="100" t="s">
        <v>49</v>
      </c>
      <c r="B4" s="102" t="s">
        <v>1</v>
      </c>
      <c r="C4" s="102" t="s">
        <v>50</v>
      </c>
      <c r="D4" s="104" t="s">
        <v>11</v>
      </c>
      <c r="E4" s="105"/>
      <c r="F4" s="106"/>
      <c r="G4" s="109" t="s">
        <v>14</v>
      </c>
      <c r="H4" s="110"/>
      <c r="I4" s="111"/>
      <c r="J4" s="93" t="s">
        <v>66</v>
      </c>
      <c r="K4" s="93" t="s">
        <v>67</v>
      </c>
      <c r="L4" s="93" t="s">
        <v>51</v>
      </c>
      <c r="M4" s="107" t="s">
        <v>15</v>
      </c>
    </row>
    <row r="5" spans="1:13" ht="102" customHeight="1" x14ac:dyDescent="0.3">
      <c r="A5" s="101"/>
      <c r="B5" s="103"/>
      <c r="C5" s="103"/>
      <c r="D5" s="61" t="s">
        <v>12</v>
      </c>
      <c r="E5" s="61" t="s">
        <v>13</v>
      </c>
      <c r="F5" s="61" t="s">
        <v>72</v>
      </c>
      <c r="G5" s="112"/>
      <c r="H5" s="113"/>
      <c r="I5" s="114"/>
      <c r="J5" s="94"/>
      <c r="K5" s="94"/>
      <c r="L5" s="94"/>
      <c r="M5" s="108"/>
    </row>
    <row r="6" spans="1:13" s="19" customFormat="1" ht="40.5" x14ac:dyDescent="0.3">
      <c r="A6" s="31" t="s">
        <v>2</v>
      </c>
      <c r="B6" s="32" t="s">
        <v>7</v>
      </c>
      <c r="C6" s="32" t="s">
        <v>39</v>
      </c>
      <c r="D6" s="37">
        <f>SUM(D7:D9)</f>
        <v>417700</v>
      </c>
      <c r="E6" s="37">
        <v>0</v>
      </c>
      <c r="F6" s="18">
        <f>SUM(D6:E6)</f>
        <v>417700</v>
      </c>
      <c r="G6" s="18">
        <v>413500</v>
      </c>
      <c r="H6" s="18">
        <f t="shared" ref="H6:H11" si="0">SUM(H7:H9)</f>
        <v>0</v>
      </c>
      <c r="I6" s="18">
        <f>SUM(I7+I8+I9)</f>
        <v>413500</v>
      </c>
      <c r="J6" s="18">
        <v>0</v>
      </c>
      <c r="K6" s="18">
        <v>4200</v>
      </c>
      <c r="L6" s="62" t="s">
        <v>52</v>
      </c>
      <c r="M6" s="32" t="s">
        <v>70</v>
      </c>
    </row>
    <row r="7" spans="1:13" ht="40.5" x14ac:dyDescent="0.3">
      <c r="A7" s="31"/>
      <c r="B7" s="33" t="s">
        <v>17</v>
      </c>
      <c r="C7" s="33"/>
      <c r="D7" s="42">
        <v>338850</v>
      </c>
      <c r="E7" s="42">
        <v>0</v>
      </c>
      <c r="F7" s="6">
        <f>SUM(D7)</f>
        <v>338850</v>
      </c>
      <c r="G7" s="6">
        <v>337650</v>
      </c>
      <c r="H7" s="18">
        <f>SUM(H8:H10)</f>
        <v>0</v>
      </c>
      <c r="I7" s="6">
        <f>26100+12750+298800</f>
        <v>337650</v>
      </c>
      <c r="J7" s="6">
        <v>0</v>
      </c>
      <c r="K7" s="6">
        <v>1200</v>
      </c>
      <c r="L7" s="63" t="s">
        <v>52</v>
      </c>
      <c r="M7" s="33" t="s">
        <v>41</v>
      </c>
    </row>
    <row r="8" spans="1:13" x14ac:dyDescent="0.3">
      <c r="A8" s="31"/>
      <c r="B8" s="33" t="s">
        <v>18</v>
      </c>
      <c r="C8" s="33"/>
      <c r="D8" s="42">
        <v>38850</v>
      </c>
      <c r="E8" s="42">
        <v>0</v>
      </c>
      <c r="F8" s="6">
        <f t="shared" ref="F8:F9" si="1">SUM(D8)</f>
        <v>38850</v>
      </c>
      <c r="G8" s="6">
        <v>38850</v>
      </c>
      <c r="H8" s="18">
        <f t="shared" si="0"/>
        <v>0</v>
      </c>
      <c r="I8" s="6">
        <f>26100+12750</f>
        <v>38850</v>
      </c>
      <c r="J8" s="6">
        <f>SUM(F8-I8)</f>
        <v>0</v>
      </c>
      <c r="K8" s="72" t="s">
        <v>40</v>
      </c>
      <c r="L8" s="63" t="s">
        <v>52</v>
      </c>
      <c r="M8" s="33" t="s">
        <v>41</v>
      </c>
    </row>
    <row r="9" spans="1:13" x14ac:dyDescent="0.3">
      <c r="A9" s="31"/>
      <c r="B9" s="33" t="s">
        <v>19</v>
      </c>
      <c r="C9" s="33"/>
      <c r="D9" s="42">
        <v>40000</v>
      </c>
      <c r="E9" s="42">
        <v>0</v>
      </c>
      <c r="F9" s="6">
        <f t="shared" si="1"/>
        <v>40000</v>
      </c>
      <c r="G9" s="6">
        <v>37000</v>
      </c>
      <c r="H9" s="18">
        <f t="shared" si="0"/>
        <v>0</v>
      </c>
      <c r="I9" s="6">
        <v>37000</v>
      </c>
      <c r="J9" s="6">
        <v>0</v>
      </c>
      <c r="K9" s="6">
        <v>3000</v>
      </c>
      <c r="L9" s="63" t="s">
        <v>52</v>
      </c>
      <c r="M9" s="33" t="s">
        <v>41</v>
      </c>
    </row>
    <row r="10" spans="1:13" s="19" customFormat="1" ht="81" x14ac:dyDescent="0.3">
      <c r="A10" s="25" t="s">
        <v>3</v>
      </c>
      <c r="B10" s="30" t="s">
        <v>10</v>
      </c>
      <c r="C10" s="85"/>
      <c r="D10" s="77">
        <f>SUM(D11:D11)</f>
        <v>1093900</v>
      </c>
      <c r="E10" s="77">
        <v>0</v>
      </c>
      <c r="F10" s="72">
        <f>SUM(D10:E10)</f>
        <v>1093900</v>
      </c>
      <c r="G10" s="78">
        <f>SUM(G11)</f>
        <v>1065264.48</v>
      </c>
      <c r="H10" s="18">
        <f t="shared" si="0"/>
        <v>0</v>
      </c>
      <c r="I10" s="78">
        <v>1065264</v>
      </c>
      <c r="J10" s="72" t="s">
        <v>40</v>
      </c>
      <c r="K10" s="38">
        <v>28636</v>
      </c>
      <c r="L10" s="71" t="s">
        <v>55</v>
      </c>
      <c r="M10" s="85" t="s">
        <v>46</v>
      </c>
    </row>
    <row r="11" spans="1:13" ht="55.5" customHeight="1" x14ac:dyDescent="0.3">
      <c r="A11" s="16"/>
      <c r="B11" s="32" t="s">
        <v>44</v>
      </c>
      <c r="C11" s="86" t="s">
        <v>68</v>
      </c>
      <c r="D11" s="79">
        <v>1093900</v>
      </c>
      <c r="E11" s="84">
        <v>0</v>
      </c>
      <c r="F11" s="73">
        <f>SUM(D11)</f>
        <v>1093900</v>
      </c>
      <c r="G11" s="73">
        <v>1065264.48</v>
      </c>
      <c r="H11" s="18">
        <f t="shared" si="0"/>
        <v>0</v>
      </c>
      <c r="I11" s="40">
        <v>1066764.48</v>
      </c>
      <c r="J11" s="73" t="s">
        <v>40</v>
      </c>
      <c r="K11" s="39">
        <v>28636</v>
      </c>
      <c r="L11" s="64" t="s">
        <v>55</v>
      </c>
      <c r="M11" s="88" t="s">
        <v>46</v>
      </c>
    </row>
    <row r="12" spans="1:13" s="19" customFormat="1" ht="60.75" x14ac:dyDescent="0.3">
      <c r="A12" s="16" t="s">
        <v>4</v>
      </c>
      <c r="B12" s="21" t="s">
        <v>64</v>
      </c>
      <c r="C12" s="86"/>
      <c r="D12" s="80">
        <f>SUM(D13:D16)</f>
        <v>4999000</v>
      </c>
      <c r="E12" s="80">
        <v>0</v>
      </c>
      <c r="F12" s="74">
        <f t="shared" ref="F12" si="2">SUM(D12:E12)</f>
        <v>4999000</v>
      </c>
      <c r="G12" s="81">
        <f>SUM(G13:G16)</f>
        <v>4967500</v>
      </c>
      <c r="H12" s="81">
        <f t="shared" ref="H12:I12" si="3">SUM(H13:H16)</f>
        <v>0</v>
      </c>
      <c r="I12" s="81">
        <f t="shared" si="3"/>
        <v>4967500</v>
      </c>
      <c r="J12" s="73" t="s">
        <v>40</v>
      </c>
      <c r="K12" s="22">
        <v>31500</v>
      </c>
      <c r="L12" s="70" t="s">
        <v>73</v>
      </c>
      <c r="M12" s="86" t="s">
        <v>70</v>
      </c>
    </row>
    <row r="13" spans="1:13" s="19" customFormat="1" ht="40.5" x14ac:dyDescent="0.3">
      <c r="A13" s="16"/>
      <c r="B13" s="23" t="s">
        <v>31</v>
      </c>
      <c r="C13" s="86" t="s">
        <v>21</v>
      </c>
      <c r="D13" s="82">
        <v>800000</v>
      </c>
      <c r="E13" s="80">
        <v>0</v>
      </c>
      <c r="F13" s="75">
        <f>SUM(D13)</f>
        <v>800000</v>
      </c>
      <c r="G13" s="75">
        <f>657600+8400+3000+33000+20000+78000</f>
        <v>800000</v>
      </c>
      <c r="H13" s="18">
        <f>SUM(H14:H16)</f>
        <v>0</v>
      </c>
      <c r="I13" s="6">
        <f>SUM(G13)</f>
        <v>800000</v>
      </c>
      <c r="J13" s="73" t="s">
        <v>40</v>
      </c>
      <c r="K13" s="73" t="s">
        <v>40</v>
      </c>
      <c r="L13" s="65" t="s">
        <v>53</v>
      </c>
      <c r="M13" s="33" t="s">
        <v>41</v>
      </c>
    </row>
    <row r="14" spans="1:13" s="19" customFormat="1" ht="40.5" x14ac:dyDescent="0.3">
      <c r="A14" s="16"/>
      <c r="B14" s="23" t="s">
        <v>30</v>
      </c>
      <c r="C14" s="86" t="s">
        <v>23</v>
      </c>
      <c r="D14" s="82">
        <v>2100000</v>
      </c>
      <c r="E14" s="80">
        <v>0</v>
      </c>
      <c r="F14" s="75">
        <f t="shared" ref="F14:F16" si="4">SUM(D14)</f>
        <v>2100000</v>
      </c>
      <c r="G14" s="75">
        <v>2089000</v>
      </c>
      <c r="H14" s="18">
        <v>0</v>
      </c>
      <c r="I14" s="6">
        <f>1462300+626700</f>
        <v>2089000</v>
      </c>
      <c r="J14" s="73" t="s">
        <v>40</v>
      </c>
      <c r="K14" s="24">
        <v>11000</v>
      </c>
      <c r="L14" s="66" t="s">
        <v>54</v>
      </c>
      <c r="M14" s="33" t="s">
        <v>41</v>
      </c>
    </row>
    <row r="15" spans="1:13" s="19" customFormat="1" ht="40.5" x14ac:dyDescent="0.3">
      <c r="A15" s="16"/>
      <c r="B15" s="23" t="s">
        <v>29</v>
      </c>
      <c r="C15" s="86" t="s">
        <v>21</v>
      </c>
      <c r="D15" s="82">
        <v>1200000</v>
      </c>
      <c r="E15" s="80">
        <v>0</v>
      </c>
      <c r="F15" s="75">
        <f t="shared" si="4"/>
        <v>1200000</v>
      </c>
      <c r="G15" s="75">
        <v>1179500</v>
      </c>
      <c r="H15" s="18">
        <v>0</v>
      </c>
      <c r="I15" s="6">
        <v>1179500</v>
      </c>
      <c r="J15" s="73" t="s">
        <v>40</v>
      </c>
      <c r="K15" s="24">
        <v>20500</v>
      </c>
      <c r="L15" s="65" t="s">
        <v>56</v>
      </c>
      <c r="M15" s="33" t="s">
        <v>41</v>
      </c>
    </row>
    <row r="16" spans="1:13" s="19" customFormat="1" ht="81" x14ac:dyDescent="0.3">
      <c r="A16" s="16"/>
      <c r="B16" s="29" t="s">
        <v>28</v>
      </c>
      <c r="C16" s="86" t="s">
        <v>22</v>
      </c>
      <c r="D16" s="82">
        <v>899000</v>
      </c>
      <c r="E16" s="80">
        <v>0</v>
      </c>
      <c r="F16" s="75">
        <f t="shared" si="4"/>
        <v>899000</v>
      </c>
      <c r="G16" s="75">
        <f>268800+97700+500000+32500</f>
        <v>899000</v>
      </c>
      <c r="H16" s="18">
        <v>0</v>
      </c>
      <c r="I16" s="6">
        <f>SUM(G16)</f>
        <v>899000</v>
      </c>
      <c r="J16" s="73" t="s">
        <v>40</v>
      </c>
      <c r="K16" s="73" t="s">
        <v>40</v>
      </c>
      <c r="L16" s="65" t="s">
        <v>57</v>
      </c>
      <c r="M16" s="33" t="s">
        <v>41</v>
      </c>
    </row>
    <row r="17" spans="1:17" s="19" customFormat="1" ht="63.75" customHeight="1" x14ac:dyDescent="0.3">
      <c r="A17" s="17" t="s">
        <v>5</v>
      </c>
      <c r="B17" s="21" t="s">
        <v>16</v>
      </c>
      <c r="C17" s="87" t="s">
        <v>8</v>
      </c>
      <c r="D17" s="18">
        <v>0</v>
      </c>
      <c r="E17" s="18">
        <v>50000000</v>
      </c>
      <c r="F17" s="18">
        <f>SUM(D17:E17)</f>
        <v>50000000</v>
      </c>
      <c r="G17" s="18">
        <f>SUM(G18)</f>
        <v>0</v>
      </c>
      <c r="H17" s="18">
        <v>49980000</v>
      </c>
      <c r="I17" s="18">
        <v>49980000</v>
      </c>
      <c r="J17" s="18">
        <f>SUM(H17-I17)</f>
        <v>0</v>
      </c>
      <c r="K17" s="18">
        <v>20000</v>
      </c>
      <c r="L17" s="62" t="s">
        <v>58</v>
      </c>
      <c r="M17" s="32" t="s">
        <v>41</v>
      </c>
    </row>
    <row r="18" spans="1:17" s="19" customFormat="1" ht="81" x14ac:dyDescent="0.3">
      <c r="A18" s="17"/>
      <c r="B18" s="36" t="s">
        <v>65</v>
      </c>
      <c r="C18" s="87"/>
      <c r="D18" s="18">
        <v>0</v>
      </c>
      <c r="E18" s="6">
        <v>50000000</v>
      </c>
      <c r="F18" s="6">
        <f>SUM(E18)</f>
        <v>50000000</v>
      </c>
      <c r="G18" s="18">
        <v>0</v>
      </c>
      <c r="H18" s="6">
        <v>49980000</v>
      </c>
      <c r="I18" s="6">
        <v>49980000</v>
      </c>
      <c r="J18" s="6">
        <f>SUM(H18-I18)</f>
        <v>0</v>
      </c>
      <c r="K18" s="6">
        <v>20000</v>
      </c>
      <c r="L18" s="63" t="s">
        <v>58</v>
      </c>
      <c r="M18" s="88"/>
    </row>
    <row r="19" spans="1:17" s="19" customFormat="1" ht="60.75" x14ac:dyDescent="0.3">
      <c r="A19" s="27" t="s">
        <v>6</v>
      </c>
      <c r="B19" s="20" t="s">
        <v>9</v>
      </c>
      <c r="C19" s="87"/>
      <c r="D19" s="18">
        <f>SUM(D20+D23+D26+D27)</f>
        <v>689616</v>
      </c>
      <c r="E19" s="18">
        <v>0</v>
      </c>
      <c r="F19" s="18">
        <f>SUM(D19:E19)</f>
        <v>689616</v>
      </c>
      <c r="G19" s="28">
        <f>SUM(G20+G23+G26+G27)</f>
        <v>656186</v>
      </c>
      <c r="H19" s="28">
        <f>SUM(H20:H27)</f>
        <v>0</v>
      </c>
      <c r="I19" s="28">
        <f>SUM(I20+I23+I26+I27)</f>
        <v>656186</v>
      </c>
      <c r="J19" s="28" t="s">
        <v>40</v>
      </c>
      <c r="K19" s="28">
        <f>SUM(F19-G19)</f>
        <v>33430</v>
      </c>
      <c r="L19" s="70" t="s">
        <v>73</v>
      </c>
      <c r="M19" s="87" t="s">
        <v>71</v>
      </c>
    </row>
    <row r="20" spans="1:17" s="19" customFormat="1" ht="40.5" x14ac:dyDescent="0.3">
      <c r="A20" s="27"/>
      <c r="B20" s="26" t="s">
        <v>24</v>
      </c>
      <c r="C20" s="87" t="s">
        <v>69</v>
      </c>
      <c r="D20" s="28">
        <v>143740</v>
      </c>
      <c r="E20" s="18">
        <v>0</v>
      </c>
      <c r="F20" s="28">
        <f>SUM(D20)</f>
        <v>143740</v>
      </c>
      <c r="G20" s="28">
        <f>SUM(G21+G22)</f>
        <v>119610</v>
      </c>
      <c r="H20" s="18">
        <v>0</v>
      </c>
      <c r="I20" s="37">
        <f>SUM(I21+I22)</f>
        <v>119610</v>
      </c>
      <c r="J20" s="28" t="s">
        <v>40</v>
      </c>
      <c r="K20" s="28">
        <f>SUM(F20-I20)</f>
        <v>24130</v>
      </c>
      <c r="L20" s="67"/>
      <c r="M20" s="88" t="s">
        <v>60</v>
      </c>
      <c r="N20" s="95" t="s">
        <v>43</v>
      </c>
      <c r="O20" s="96"/>
      <c r="P20" s="96"/>
      <c r="Q20" s="96"/>
    </row>
    <row r="21" spans="1:17" s="19" customFormat="1" ht="40.5" x14ac:dyDescent="0.3">
      <c r="A21" s="27"/>
      <c r="B21" s="26" t="s">
        <v>33</v>
      </c>
      <c r="C21" s="88"/>
      <c r="D21" s="43">
        <v>102580</v>
      </c>
      <c r="E21" s="18">
        <v>0</v>
      </c>
      <c r="F21" s="18">
        <v>102580</v>
      </c>
      <c r="G21" s="43">
        <v>78450</v>
      </c>
      <c r="H21" s="18">
        <v>0</v>
      </c>
      <c r="I21" s="40">
        <f>SUM(G21:H21)</f>
        <v>78450</v>
      </c>
      <c r="J21" s="43" t="s">
        <v>40</v>
      </c>
      <c r="K21" s="43">
        <f>F21-I21</f>
        <v>24130</v>
      </c>
      <c r="L21" s="67" t="s">
        <v>59</v>
      </c>
      <c r="M21" s="88" t="s">
        <v>60</v>
      </c>
    </row>
    <row r="22" spans="1:17" s="19" customFormat="1" ht="40.5" x14ac:dyDescent="0.3">
      <c r="A22" s="27"/>
      <c r="B22" s="26" t="s">
        <v>34</v>
      </c>
      <c r="C22" s="88"/>
      <c r="D22" s="15">
        <v>41160</v>
      </c>
      <c r="E22" s="18">
        <v>0</v>
      </c>
      <c r="F22" s="6">
        <v>41160</v>
      </c>
      <c r="G22" s="41">
        <v>41160</v>
      </c>
      <c r="H22" s="18">
        <v>0</v>
      </c>
      <c r="I22" s="42">
        <f>SUM(G22:H22)</f>
        <v>41160</v>
      </c>
      <c r="J22" s="15">
        <f>SUM(D22-I22)</f>
        <v>0</v>
      </c>
      <c r="K22" s="15" t="s">
        <v>40</v>
      </c>
      <c r="L22" s="63" t="s">
        <v>61</v>
      </c>
      <c r="M22" s="88" t="s">
        <v>41</v>
      </c>
    </row>
    <row r="23" spans="1:17" s="19" customFormat="1" ht="40.5" x14ac:dyDescent="0.3">
      <c r="A23" s="27"/>
      <c r="B23" s="26" t="s">
        <v>25</v>
      </c>
      <c r="C23" s="87" t="s">
        <v>35</v>
      </c>
      <c r="D23" s="28">
        <v>468576</v>
      </c>
      <c r="E23" s="18">
        <v>0</v>
      </c>
      <c r="F23" s="28">
        <f t="shared" ref="F23:F27" si="5">SUM(D23)</f>
        <v>468576</v>
      </c>
      <c r="G23" s="28">
        <f>SUM(G24+G25)</f>
        <v>463476</v>
      </c>
      <c r="H23" s="18">
        <v>0</v>
      </c>
      <c r="I23" s="18">
        <f>SUM(I24+I25)</f>
        <v>463476</v>
      </c>
      <c r="J23" s="28" t="s">
        <v>40</v>
      </c>
      <c r="K23" s="28">
        <f>SUM(D23-I23)</f>
        <v>5100</v>
      </c>
      <c r="L23" s="62"/>
      <c r="M23" s="87" t="s">
        <v>48</v>
      </c>
    </row>
    <row r="24" spans="1:17" s="19" customFormat="1" ht="40.5" x14ac:dyDescent="0.3">
      <c r="A24" s="27"/>
      <c r="B24" s="26" t="s">
        <v>36</v>
      </c>
      <c r="C24" s="87"/>
      <c r="D24" s="15">
        <v>36800</v>
      </c>
      <c r="E24" s="18">
        <v>0</v>
      </c>
      <c r="F24" s="18">
        <v>0</v>
      </c>
      <c r="G24" s="43">
        <v>31900</v>
      </c>
      <c r="H24" s="18">
        <v>0</v>
      </c>
      <c r="I24" s="40">
        <v>31900</v>
      </c>
      <c r="J24" s="43" t="s">
        <v>40</v>
      </c>
      <c r="K24" s="43">
        <v>4900</v>
      </c>
      <c r="L24" s="67" t="s">
        <v>62</v>
      </c>
      <c r="M24" s="88" t="s">
        <v>41</v>
      </c>
    </row>
    <row r="25" spans="1:17" s="19" customFormat="1" ht="40.5" x14ac:dyDescent="0.3">
      <c r="A25" s="27"/>
      <c r="B25" s="26" t="s">
        <v>37</v>
      </c>
      <c r="C25" s="87"/>
      <c r="D25" s="15">
        <v>431776</v>
      </c>
      <c r="E25" s="18">
        <v>0</v>
      </c>
      <c r="F25" s="18">
        <v>0</v>
      </c>
      <c r="G25" s="15">
        <v>431576</v>
      </c>
      <c r="H25" s="18">
        <v>0</v>
      </c>
      <c r="I25" s="6">
        <v>431576</v>
      </c>
      <c r="J25" s="15" t="s">
        <v>40</v>
      </c>
      <c r="K25" s="15">
        <v>200</v>
      </c>
      <c r="L25" s="63" t="s">
        <v>63</v>
      </c>
      <c r="M25" s="88" t="s">
        <v>41</v>
      </c>
    </row>
    <row r="26" spans="1:17" s="19" customFormat="1" x14ac:dyDescent="0.3">
      <c r="A26" s="27"/>
      <c r="B26" s="26" t="s">
        <v>26</v>
      </c>
      <c r="C26" s="88"/>
      <c r="D26" s="28">
        <v>19200</v>
      </c>
      <c r="E26" s="18">
        <v>0</v>
      </c>
      <c r="F26" s="28">
        <f t="shared" si="5"/>
        <v>19200</v>
      </c>
      <c r="G26" s="28">
        <v>15000</v>
      </c>
      <c r="H26" s="18">
        <v>0</v>
      </c>
      <c r="I26" s="18">
        <v>15000</v>
      </c>
      <c r="J26" s="28" t="s">
        <v>40</v>
      </c>
      <c r="K26" s="28">
        <v>4200</v>
      </c>
      <c r="L26" s="69">
        <v>25018</v>
      </c>
      <c r="M26" s="88" t="s">
        <v>41</v>
      </c>
    </row>
    <row r="27" spans="1:17" s="19" customFormat="1" ht="40.5" x14ac:dyDescent="0.3">
      <c r="A27" s="27"/>
      <c r="B27" s="26" t="s">
        <v>27</v>
      </c>
      <c r="C27" s="88"/>
      <c r="D27" s="28">
        <v>58100</v>
      </c>
      <c r="E27" s="18">
        <v>0</v>
      </c>
      <c r="F27" s="28">
        <f t="shared" si="5"/>
        <v>58100</v>
      </c>
      <c r="G27" s="44">
        <f>13600+44500</f>
        <v>58100</v>
      </c>
      <c r="H27" s="18">
        <v>0</v>
      </c>
      <c r="I27" s="45">
        <f>SUM(G27)</f>
        <v>58100</v>
      </c>
      <c r="J27" s="28">
        <v>0</v>
      </c>
      <c r="K27" s="28" t="s">
        <v>40</v>
      </c>
      <c r="L27" s="69">
        <v>24808</v>
      </c>
      <c r="M27" s="88" t="s">
        <v>41</v>
      </c>
    </row>
    <row r="28" spans="1:17" x14ac:dyDescent="0.3">
      <c r="A28" s="97" t="s">
        <v>32</v>
      </c>
      <c r="B28" s="98"/>
      <c r="C28" s="89"/>
      <c r="D28" s="76">
        <f t="shared" ref="D28:H28" si="6">SUM(D6+D10+D12+D17+D19)</f>
        <v>7200216</v>
      </c>
      <c r="E28" s="76">
        <f t="shared" si="6"/>
        <v>50000000</v>
      </c>
      <c r="F28" s="76">
        <f t="shared" si="6"/>
        <v>57200216</v>
      </c>
      <c r="G28" s="76">
        <f>SUM(G6+G10+G12+G17+G19)</f>
        <v>7102450.4800000004</v>
      </c>
      <c r="H28" s="76">
        <f t="shared" si="6"/>
        <v>49980000</v>
      </c>
      <c r="I28" s="76">
        <f>SUM(I6+I10+I12+I17+I19)</f>
        <v>57082450</v>
      </c>
      <c r="J28" s="76">
        <v>0</v>
      </c>
      <c r="K28" s="8">
        <f>SUM(K6+K10+K12+K17+K19)</f>
        <v>117766</v>
      </c>
      <c r="L28" s="68"/>
      <c r="M28" s="89"/>
    </row>
    <row r="29" spans="1:17" x14ac:dyDescent="0.3">
      <c r="A29" s="91" t="s">
        <v>42</v>
      </c>
      <c r="B29" s="92"/>
      <c r="C29" s="90"/>
      <c r="D29" s="83">
        <v>220000</v>
      </c>
      <c r="E29" s="83"/>
      <c r="F29" s="35">
        <v>220000</v>
      </c>
      <c r="G29" s="35">
        <v>159810</v>
      </c>
      <c r="H29" s="35"/>
      <c r="I29" s="35">
        <f>60000+665+665+637.5+2130+15000+15000+700+234.5+700+15000+420+15000+15000+3350+308+15000+15000+259+15000+27850+455</f>
        <v>218374</v>
      </c>
      <c r="J29" s="35">
        <f>SUM(F29-I29)</f>
        <v>1626</v>
      </c>
      <c r="K29" s="35"/>
      <c r="L29" s="35"/>
      <c r="M29" s="90"/>
    </row>
    <row r="30" spans="1:17" x14ac:dyDescent="0.3">
      <c r="M30" s="7"/>
    </row>
    <row r="31" spans="1:17" x14ac:dyDescent="0.3">
      <c r="M31" s="7"/>
    </row>
    <row r="32" spans="1:17" x14ac:dyDescent="0.3">
      <c r="B32" s="60" t="s">
        <v>38</v>
      </c>
    </row>
    <row r="33" spans="2:2" x14ac:dyDescent="0.3">
      <c r="B33" s="60" t="s">
        <v>45</v>
      </c>
    </row>
  </sheetData>
  <mergeCells count="14">
    <mergeCell ref="A1:M1"/>
    <mergeCell ref="A2:M2"/>
    <mergeCell ref="A4:A5"/>
    <mergeCell ref="B4:B5"/>
    <mergeCell ref="C4:C5"/>
    <mergeCell ref="D4:F4"/>
    <mergeCell ref="M4:M5"/>
    <mergeCell ref="L4:L5"/>
    <mergeCell ref="G4:I5"/>
    <mergeCell ref="A29:B29"/>
    <mergeCell ref="K4:K5"/>
    <mergeCell ref="J4:J5"/>
    <mergeCell ref="N20:Q20"/>
    <mergeCell ref="A28:B28"/>
  </mergeCells>
  <pageMargins left="0.19685039370078741" right="0.19685039370078741" top="0.55118110236220474" bottom="0.55118110236220474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"/>
  <sheetViews>
    <sheetView workbookViewId="0">
      <selection activeCell="G7" sqref="G7"/>
    </sheetView>
  </sheetViews>
  <sheetFormatPr defaultRowHeight="14.25" x14ac:dyDescent="0.2"/>
  <cols>
    <col min="1" max="1" width="5.625" customWidth="1"/>
    <col min="2" max="2" width="46.125" customWidth="1"/>
    <col min="3" max="3" width="17.875" customWidth="1"/>
    <col min="4" max="4" width="17.375" customWidth="1"/>
    <col min="5" max="5" width="6.875" customWidth="1"/>
    <col min="6" max="6" width="13.125" customWidth="1"/>
    <col min="7" max="7" width="14" customWidth="1"/>
    <col min="8" max="8" width="6.125" customWidth="1"/>
    <col min="9" max="9" width="14.625" customWidth="1"/>
    <col min="10" max="10" width="5.25" customWidth="1"/>
    <col min="11" max="11" width="9.875" customWidth="1"/>
    <col min="12" max="12" width="18.5" customWidth="1"/>
  </cols>
  <sheetData>
    <row r="1" spans="1:12" ht="116.25" x14ac:dyDescent="0.2">
      <c r="A1" s="46" t="s">
        <v>3</v>
      </c>
      <c r="B1" s="47" t="s">
        <v>10</v>
      </c>
      <c r="C1" s="48"/>
      <c r="D1" s="49">
        <f>SUM(D2:D2)</f>
        <v>1093900</v>
      </c>
      <c r="E1" s="49">
        <v>0</v>
      </c>
      <c r="F1" s="50">
        <f>SUM(D1:E1)</f>
        <v>1093900</v>
      </c>
      <c r="G1" s="51">
        <f>SUM(G2)</f>
        <v>1065264.48</v>
      </c>
      <c r="H1" s="51">
        <f t="shared" ref="H1" si="0">SUM(H2)</f>
        <v>0</v>
      </c>
      <c r="I1" s="51">
        <f>SUM(I2)</f>
        <v>1066764.48</v>
      </c>
      <c r="J1" s="50">
        <v>98</v>
      </c>
      <c r="K1" s="50">
        <f>SUM(F1-G1)</f>
        <v>28635.520000000019</v>
      </c>
      <c r="L1" s="52" t="s">
        <v>46</v>
      </c>
    </row>
    <row r="2" spans="1:12" ht="93" x14ac:dyDescent="0.2">
      <c r="A2" s="53"/>
      <c r="B2" s="54" t="s">
        <v>47</v>
      </c>
      <c r="C2" s="55" t="s">
        <v>20</v>
      </c>
      <c r="D2" s="56">
        <v>1093900</v>
      </c>
      <c r="E2" s="56"/>
      <c r="F2" s="57">
        <f>SUM(D2)</f>
        <v>1093900</v>
      </c>
      <c r="G2" s="57">
        <v>1065264.48</v>
      </c>
      <c r="H2" s="57"/>
      <c r="I2" s="58">
        <v>1066764.48</v>
      </c>
      <c r="J2" s="57"/>
      <c r="K2" s="57">
        <f>SUM(F2-G2)</f>
        <v>28635.520000000019</v>
      </c>
      <c r="L2" s="59" t="s">
        <v>46</v>
      </c>
    </row>
  </sheetData>
  <pageMargins left="0.7" right="0.7" top="0.75" bottom="0.75" header="0.3" footer="0.3"/>
  <pageSetup scale="6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พท ทุกเดือน</vt:lpstr>
      <vt:lpstr>Sheet1</vt:lpstr>
      <vt:lpstr>'พท ทุกเดือน'!Print_Titles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MAZON</dc:creator>
  <cp:lastModifiedBy>DELL</cp:lastModifiedBy>
  <cp:lastPrinted>2026-06-10T04:36:10Z</cp:lastPrinted>
  <dcterms:created xsi:type="dcterms:W3CDTF">2024-09-23T04:40:20Z</dcterms:created>
  <dcterms:modified xsi:type="dcterms:W3CDTF">2026-06-11T04:50:35Z</dcterms:modified>
</cp:coreProperties>
</file>